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BSB AO QUADRADO - ANIVERSÁRIO DE BRASÍLIA\"/>
    </mc:Choice>
  </mc:AlternateContent>
  <xr:revisionPtr revIDLastSave="0" documentId="13_ncr:1_{74869A22-5A5E-4994-9EAF-73EE9BF295F9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MATRIZ RECORD BRASÍLIA" sheetId="1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L19" i="1"/>
  <c r="N19" i="1"/>
  <c r="P19" i="1"/>
  <c r="R19" i="1"/>
  <c r="P12" i="1"/>
  <c r="M15" i="1"/>
  <c r="M14" i="1"/>
  <c r="N14" i="1"/>
  <c r="P14" i="1" s="1"/>
  <c r="R14" i="1" s="1"/>
  <c r="L14" i="1"/>
  <c r="J14" i="1"/>
  <c r="M12" i="1"/>
  <c r="L15" i="1"/>
  <c r="N17" i="1"/>
  <c r="P17" i="1" s="1"/>
  <c r="L17" i="1"/>
  <c r="N15" i="1"/>
  <c r="P15" i="1" s="1"/>
  <c r="R15" i="1" s="1"/>
  <c r="J15" i="1"/>
  <c r="E15" i="1"/>
  <c r="D15" i="1"/>
  <c r="H19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K122" i="3" l="1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21" i="1" l="1"/>
  <c r="P23" i="1" l="1"/>
</calcChain>
</file>

<file path=xl/sharedStrings.xml><?xml version="1.0" encoding="utf-8"?>
<sst xmlns="http://schemas.openxmlformats.org/spreadsheetml/2006/main" count="749" uniqueCount="136">
  <si>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</si>
  <si>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</si>
  <si>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</si>
  <si>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</si>
  <si>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</si>
  <si>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</si>
  <si>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</si>
  <si>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</si>
  <si>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</si>
  <si>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</si>
  <si>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</si>
  <si>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</si>
  <si>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</si>
  <si>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</si>
  <si>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</si>
  <si>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</si>
  <si>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</si>
  <si>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</si>
  <si>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</si>
  <si>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</si>
  <si>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</si>
  <si>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</si>
  <si>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</si>
  <si>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</si>
  <si>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</si>
  <si>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</si>
  <si>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</si>
  <si>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</si>
  <si>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</si>
  <si>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</si>
  <si>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</si>
  <si>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</si>
  <si>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</si>
  <si>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</si>
  <si>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</si>
  <si>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</si>
  <si>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</si>
  <si>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</si>
  <si>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</si>
  <si>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</si>
  <si>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</si>
  <si>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</si>
  <si>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</si>
  <si>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</si>
  <si>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</si>
  <si>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</si>
  <si>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</si>
  <si>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</si>
  <si>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</si>
  <si>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</si>
  <si>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</si>
  <si>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</si>
  <si>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</si>
  <si>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</si>
  <si>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</si>
  <si>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</si>
  <si>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</si>
  <si>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</si>
  <si>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</si>
  <si>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</si>
  <si>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</si>
  <si>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</si>
  <si>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</si>
  <si>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</si>
  <si>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</si>
  <si>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</si>
  <si>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</si>
  <si>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</si>
  <si>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</si>
  <si>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</si>
  <si>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</si>
  <si>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</si>
  <si>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</si>
  <si>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</si>
  <si>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</si>
  <si>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</si>
  <si>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</si>
  <si>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</si>
  <si>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</si>
  <si>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</si>
  <si>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</si>
  <si>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</si>
  <si>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</si>
  <si>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</si>
  <si>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</si>
  <si>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</si>
  <si>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</si>
  <si>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</si>
  <si>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</si>
  <si>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</si>
  <si>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</si>
  <si>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</si>
  <si>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</si>
  <si>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</si>
  <si>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</si>
  <si>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</si>
  <si>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</si>
  <si>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</si>
  <si>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</si>
  <si>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</si>
  <si>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</si>
  <si>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</si>
  <si>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</si>
  <si>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</si>
  <si>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</si>
  <si>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</si>
  <si>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</si>
  <si>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</si>
  <si>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</si>
  <si>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</si>
  <si>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</si>
  <si>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</si>
  <si>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</si>
  <si>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</si>
  <si>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</si>
  <si>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</si>
  <si>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</si>
  <si>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</si>
  <si>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</si>
  <si>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</si>
  <si>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7h - 24h</t>
  </si>
  <si>
    <t>DF no Ar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</si>
  <si>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</si>
  <si>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</si>
  <si>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</si>
  <si>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</si>
  <si>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COMERCIAIS</t>
  </si>
  <si>
    <t>Mídia de apoio em rotativo</t>
  </si>
  <si>
    <t>PRODUTO: BSB AO QUADRADO</t>
  </si>
  <si>
    <t>PERÍODO: ABRIL DE 2026</t>
  </si>
  <si>
    <t>FILME DE HOMENAGEM</t>
  </si>
  <si>
    <t>VINHETA DE PATROCÍNIO EM SÉRIE DE REPORTAGENS</t>
  </si>
  <si>
    <t>7H</t>
  </si>
  <si>
    <t>Assinatura em filme homenagem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</si>
  <si>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</si>
  <si>
    <t>REEXIBIÇÃO RECORDPLUS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</si>
</sst>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9" borderId="13" xfId="1" applyFont="1" applyFill="1" applyBorder="1" applyAlignment="1">
      <alignment horizontal="center" vertical="center" wrapText="1"/>
    </xf>
    <xf numFmtId="0" fontId="5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8" fillId="9" borderId="12" xfId="1" applyFont="1" applyFill="1" applyBorder="1" applyAlignment="1">
      <alignment horizontal="center" vertical="center" wrapText="1"/>
    </xf>
    <xf numFmtId="0" fontId="10" fillId="9" borderId="0" xfId="1" applyFont="1" applyFill="1" applyAlignment="1">
      <alignment horizontal="center" vertical="center"/>
    </xf>
    <xf numFmtId="3" fontId="5" fillId="9" borderId="0" xfId="0" applyNumberFormat="1" applyFont="1" applyFill="1" applyAlignment="1">
      <alignment horizontal="center"/>
    </xf>
    <xf numFmtId="164" fontId="11" fillId="9" borderId="0" xfId="1" applyNumberFormat="1" applyFont="1" applyFill="1"/>
    <xf numFmtId="3" fontId="11" fillId="9" borderId="0" xfId="1" applyNumberFormat="1" applyFont="1" applyFill="1"/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0" fontId="0" fillId="9" borderId="2" xfId="0" applyFill="1" applyBorder="1"/>
    <xf numFmtId="0" fontId="0" fillId="9" borderId="0" xfId="0" applyFill="1"/>
    <xf numFmtId="0" fontId="11" fillId="9" borderId="0" xfId="0" applyFont="1" applyFill="1"/>
    <xf numFmtId="0" fontId="0" fillId="9" borderId="7" xfId="0" applyFill="1" applyBorder="1"/>
    <xf numFmtId="0" fontId="5" fillId="9" borderId="0" xfId="1" applyFont="1" applyFill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17" fillId="3" borderId="0" xfId="1" quotePrefix="1" applyFont="1" applyFill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26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F2DA4C"/>
      <color rgb="FFD6006B"/>
      <color rgb="FFFDFBCF"/>
      <color rgb="FFC4D1EA"/>
      <color rgb="FFD9E1F2"/>
      <color rgb="FF305496"/>
      <color rgb="FFC5DCF3"/>
      <color rgb="FFADE3F9"/>
      <color rgb="FFF0FAFE"/>
      <color rgb="FF1B78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4"/>
  <sheetViews>
    <sheetView showGridLines="0" tabSelected="1" zoomScale="90" zoomScaleNormal="90" workbookViewId="0">
      <selection activeCell="F43" sqref="F43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2"/>
      <c r="C2" s="127"/>
      <c r="D2" s="127"/>
      <c r="E2" s="127"/>
      <c r="F2" s="127"/>
      <c r="G2" s="127"/>
      <c r="H2" s="127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2:18" x14ac:dyDescent="0.25">
      <c r="B3" s="133"/>
      <c r="C3" s="128"/>
      <c r="D3" s="129" t="s">
        <v>128</v>
      </c>
      <c r="E3" s="128"/>
      <c r="F3" s="128"/>
      <c r="G3" s="128"/>
      <c r="H3" s="128"/>
      <c r="I3" s="137"/>
      <c r="J3" s="137"/>
      <c r="K3" s="137"/>
      <c r="L3" s="137"/>
      <c r="M3" s="137"/>
      <c r="N3" s="137"/>
      <c r="O3" s="137"/>
      <c r="P3" s="137"/>
      <c r="Q3" s="137"/>
      <c r="R3" s="138"/>
    </row>
    <row r="4" spans="2:18" x14ac:dyDescent="0.25">
      <c r="B4" s="133"/>
      <c r="C4" s="128"/>
      <c r="D4" s="129" t="s">
        <v>124</v>
      </c>
      <c r="E4" s="128"/>
      <c r="F4" s="128"/>
      <c r="G4" s="128"/>
      <c r="H4" s="128"/>
      <c r="I4" s="137"/>
      <c r="J4" s="137"/>
      <c r="K4" s="137"/>
      <c r="L4" s="137"/>
      <c r="M4" s="137"/>
      <c r="N4" s="137"/>
      <c r="O4" s="137"/>
      <c r="P4" s="137"/>
      <c r="Q4" s="137"/>
      <c r="R4" s="138"/>
    </row>
    <row r="5" spans="2:18" x14ac:dyDescent="0.25">
      <c r="B5" s="133"/>
      <c r="C5" s="128"/>
      <c r="D5" s="129" t="s">
        <v>129</v>
      </c>
      <c r="E5" s="128"/>
      <c r="F5" s="128"/>
      <c r="G5" s="128"/>
      <c r="H5" s="128"/>
      <c r="I5" s="137"/>
      <c r="J5" s="137"/>
      <c r="K5" s="137"/>
      <c r="L5" s="137"/>
      <c r="M5" s="137"/>
      <c r="N5" s="137"/>
      <c r="O5" s="137"/>
      <c r="P5" s="137"/>
      <c r="Q5" s="137"/>
      <c r="R5" s="138"/>
    </row>
    <row r="6" spans="2:18" x14ac:dyDescent="0.25">
      <c r="B6" s="133"/>
      <c r="C6" s="128"/>
      <c r="D6" s="129" t="s">
        <v>125</v>
      </c>
      <c r="E6" s="128"/>
      <c r="F6" s="128"/>
      <c r="G6" s="128"/>
      <c r="H6" s="128"/>
      <c r="I6" s="137"/>
      <c r="J6" s="137"/>
      <c r="K6" s="137"/>
      <c r="L6" s="137"/>
      <c r="M6" s="137"/>
      <c r="N6" s="137"/>
      <c r="O6" s="137"/>
      <c r="P6" s="137"/>
      <c r="Q6" s="137"/>
      <c r="R6" s="138"/>
    </row>
    <row r="7" spans="2:18" ht="15.75" thickBot="1" x14ac:dyDescent="0.3">
      <c r="B7" s="134"/>
      <c r="C7" s="130"/>
      <c r="D7" s="130"/>
      <c r="E7" s="130"/>
      <c r="F7" s="130"/>
      <c r="G7" s="130"/>
      <c r="H7" s="130"/>
      <c r="I7" s="139"/>
      <c r="J7" s="139"/>
      <c r="K7" s="139"/>
      <c r="L7" s="139"/>
      <c r="M7" s="139"/>
      <c r="N7" s="139"/>
      <c r="O7" s="139"/>
      <c r="P7" s="139"/>
      <c r="Q7" s="139"/>
      <c r="R7" s="140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1" t="s">
        <v>0</v>
      </c>
      <c r="J9" s="142"/>
      <c r="K9" s="142"/>
      <c r="L9" s="143"/>
      <c r="M9" s="141" t="s">
        <v>1</v>
      </c>
      <c r="N9" s="142"/>
      <c r="O9" s="141" t="s">
        <v>2</v>
      </c>
      <c r="P9" s="142"/>
      <c r="Q9" s="2"/>
      <c r="R9" s="2"/>
    </row>
    <row r="10" spans="2:18" ht="36" customHeight="1" x14ac:dyDescent="0.25">
      <c r="B10" s="117" t="s">
        <v>3</v>
      </c>
      <c r="C10" s="2"/>
      <c r="D10" s="117" t="s">
        <v>4</v>
      </c>
      <c r="E10" s="117" t="s">
        <v>5</v>
      </c>
      <c r="F10" s="117" t="s">
        <v>117</v>
      </c>
      <c r="G10" s="117" t="s">
        <v>7</v>
      </c>
      <c r="H10" s="117" t="s">
        <v>8</v>
      </c>
      <c r="I10" s="117" t="s">
        <v>9</v>
      </c>
      <c r="J10" s="117" t="s">
        <v>10</v>
      </c>
      <c r="K10" s="117" t="s">
        <v>11</v>
      </c>
      <c r="L10" s="117" t="s">
        <v>12</v>
      </c>
      <c r="M10" s="117" t="s">
        <v>13</v>
      </c>
      <c r="N10" s="117" t="s">
        <v>14</v>
      </c>
      <c r="O10" s="117" t="s">
        <v>15</v>
      </c>
      <c r="P10" s="117" t="s">
        <v>16</v>
      </c>
      <c r="Q10" s="2"/>
      <c r="R10" s="116" t="s">
        <v>135</v>
      </c>
    </row>
    <row r="11" spans="2:18" ht="3.75" customHeight="1" x14ac:dyDescent="0.25"/>
    <row r="12" spans="2:18" s="100" customFormat="1" ht="19.5" customHeight="1" x14ac:dyDescent="0.25">
      <c r="B12" s="118" t="s">
        <v>130</v>
      </c>
      <c r="D12" s="101" t="s">
        <v>91</v>
      </c>
      <c r="E12" s="101" t="s">
        <v>120</v>
      </c>
      <c r="F12" s="113" t="s">
        <v>133</v>
      </c>
      <c r="G12" s="102" t="s">
        <v>78</v>
      </c>
      <c r="H12" s="102">
        <v>30</v>
      </c>
      <c r="I12" s="103">
        <v>3.3</v>
      </c>
      <c r="J12" s="104">
        <v>165</v>
      </c>
      <c r="K12" s="105">
        <v>52841</v>
      </c>
      <c r="L12" s="105">
        <v>2642050</v>
      </c>
      <c r="M12" s="106">
        <f>0.25*7296.38</f>
        <v>1824.095</v>
      </c>
      <c r="N12" s="107">
        <v>91204.75</v>
      </c>
      <c r="O12" s="108"/>
      <c r="P12" s="107">
        <f>N12-N12*O12</f>
        <v>91204.75</v>
      </c>
      <c r="Q12" s="109"/>
    </row>
    <row r="13" spans="2:18" ht="3.75" customHeight="1" x14ac:dyDescent="0.25">
      <c r="B13" s="115"/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s="100" customFormat="1" ht="19.5" customHeight="1" x14ac:dyDescent="0.25">
      <c r="B14" s="131" t="s">
        <v>131</v>
      </c>
      <c r="D14" s="101" t="s">
        <v>25</v>
      </c>
      <c r="E14" s="101" t="s">
        <v>132</v>
      </c>
      <c r="F14" s="113" t="s">
        <v>121</v>
      </c>
      <c r="G14" s="102" t="s">
        <v>78</v>
      </c>
      <c r="H14" s="102">
        <v>4</v>
      </c>
      <c r="I14" s="103">
        <v>1.7</v>
      </c>
      <c r="J14" s="104">
        <f t="shared" ref="J14" si="0">IFERROR(I14*H14,"")</f>
        <v>6.8</v>
      </c>
      <c r="K14" s="105">
        <v>26421</v>
      </c>
      <c r="L14" s="105">
        <f t="shared" ref="L14" si="1">IFERROR(K14*H14,"")</f>
        <v>105684</v>
      </c>
      <c r="M14" s="106">
        <f>0.375*4084</f>
        <v>1531.5</v>
      </c>
      <c r="N14" s="107">
        <f t="shared" ref="N14" si="2">IFERROR(M14*H14,"")</f>
        <v>6126</v>
      </c>
      <c r="O14" s="108"/>
      <c r="P14" s="107">
        <f t="shared" ref="P14" si="3">IFERROR(N14-N14*O14,"-")</f>
        <v>6126</v>
      </c>
      <c r="R14" s="107">
        <f>5%*P14</f>
        <v>306.3</v>
      </c>
    </row>
    <row r="15" spans="2:18" s="100" customFormat="1" ht="19.5" customHeight="1" x14ac:dyDescent="0.25">
      <c r="B15" s="131"/>
      <c r="D15" s="101" t="str">
        <f>IFERROR(VLOOKUP(F15,'BASE DE DADOS'!$E$19:$J$188,3,0),"")</f>
        <v>SEG/SEX</v>
      </c>
      <c r="E15" s="101" t="str">
        <f>IFERROR(VLOOKUP(F15,'BASE DE DADOS'!$E$19:$J$188,4,0),"")</f>
        <v>11H30</v>
      </c>
      <c r="F15" s="113" t="s">
        <v>27</v>
      </c>
      <c r="G15" s="102" t="s">
        <v>78</v>
      </c>
      <c r="H15" s="102">
        <v>4</v>
      </c>
      <c r="I15" s="103">
        <v>5.5</v>
      </c>
      <c r="J15" s="104">
        <f t="shared" ref="J15" si="4">IFERROR(I15*H15,"")</f>
        <v>22</v>
      </c>
      <c r="K15" s="105">
        <v>87033</v>
      </c>
      <c r="L15" s="105">
        <f t="shared" ref="L15" si="5">IFERROR(K15*H15,"")</f>
        <v>348132</v>
      </c>
      <c r="M15" s="106">
        <f>0.375*7796</f>
        <v>2923.5</v>
      </c>
      <c r="N15" s="107">
        <f t="shared" ref="N15" si="6">IFERROR(M15*H15,"")</f>
        <v>11694</v>
      </c>
      <c r="O15" s="108"/>
      <c r="P15" s="107">
        <f t="shared" ref="P15" si="7">IFERROR(N15-N15*O15,"-")</f>
        <v>11694</v>
      </c>
      <c r="R15" s="107">
        <f>5%*P15</f>
        <v>584.70000000000005</v>
      </c>
    </row>
    <row r="16" spans="2:18" ht="3.75" customHeight="1" x14ac:dyDescent="0.25">
      <c r="B16" s="115"/>
      <c r="D16" s="4"/>
      <c r="E16" s="4"/>
      <c r="F16" s="4"/>
      <c r="G16" s="5"/>
      <c r="H16" s="4"/>
      <c r="I16" s="4"/>
      <c r="J16" s="5"/>
      <c r="K16" s="4"/>
      <c r="L16" s="5"/>
      <c r="M16" s="4"/>
      <c r="N16" s="5"/>
      <c r="O16" s="4"/>
      <c r="P16" s="4"/>
      <c r="Q16" s="6"/>
      <c r="R16" s="6"/>
    </row>
    <row r="17" spans="2:18" s="100" customFormat="1" ht="19.5" customHeight="1" x14ac:dyDescent="0.25">
      <c r="B17" s="118" t="s">
        <v>126</v>
      </c>
      <c r="D17" s="101" t="s">
        <v>91</v>
      </c>
      <c r="E17" s="101" t="s">
        <v>120</v>
      </c>
      <c r="F17" s="113" t="s">
        <v>127</v>
      </c>
      <c r="G17" s="102" t="s">
        <v>32</v>
      </c>
      <c r="H17" s="102">
        <v>15</v>
      </c>
      <c r="I17" s="103">
        <v>3.3</v>
      </c>
      <c r="J17" s="104">
        <v>165</v>
      </c>
      <c r="K17" s="105">
        <v>52841</v>
      </c>
      <c r="L17" s="105">
        <f t="shared" ref="L17" si="8">IFERROR(K17*H17,"")</f>
        <v>792615</v>
      </c>
      <c r="M17" s="106">
        <v>7296.38</v>
      </c>
      <c r="N17" s="107">
        <f t="shared" ref="N17" si="9">IFERROR(M17*H17,"")</f>
        <v>109445.7</v>
      </c>
      <c r="O17" s="108"/>
      <c r="P17" s="107">
        <f t="shared" ref="P17" si="10">IFERROR(N17-N17*O17,"-")</f>
        <v>109445.7</v>
      </c>
    </row>
    <row r="18" spans="2:18" ht="3.75" customHeight="1" x14ac:dyDescent="0.25">
      <c r="B18" s="115"/>
      <c r="D18" s="4"/>
      <c r="E18" s="4"/>
      <c r="F18" s="4"/>
      <c r="G18" s="5"/>
      <c r="H18" s="4"/>
      <c r="I18" s="4"/>
      <c r="J18" s="5"/>
      <c r="K18" s="4"/>
      <c r="L18" s="5"/>
      <c r="M18" s="4"/>
      <c r="N18" s="5"/>
      <c r="O18" s="4"/>
      <c r="P18" s="4"/>
      <c r="Q18" s="6"/>
      <c r="R18" s="6"/>
    </row>
    <row r="19" spans="2:18" x14ac:dyDescent="0.25">
      <c r="B19" s="119"/>
      <c r="C19" s="7"/>
      <c r="D19" s="118"/>
      <c r="E19" s="118"/>
      <c r="F19" s="118"/>
      <c r="G19" s="120"/>
      <c r="H19" s="121">
        <f>SUM(H12:H17)</f>
        <v>53</v>
      </c>
      <c r="I19" s="122"/>
      <c r="J19" s="121">
        <f>SUM(J12:J17)</f>
        <v>358.8</v>
      </c>
      <c r="K19" s="123"/>
      <c r="L19" s="121">
        <f>SUM(L12:L17)</f>
        <v>3888481</v>
      </c>
      <c r="M19" s="124"/>
      <c r="N19" s="125">
        <f>SUM(N12:N17)</f>
        <v>218470.45</v>
      </c>
      <c r="O19" s="126"/>
      <c r="P19" s="125">
        <f>SUM(P12:P17)</f>
        <v>218470.45</v>
      </c>
      <c r="R19" s="125">
        <f>SUM(R12:R17)</f>
        <v>891</v>
      </c>
    </row>
    <row r="21" spans="2:18" x14ac:dyDescent="0.25">
      <c r="B21" s="114" t="s">
        <v>122</v>
      </c>
      <c r="O21" s="8" t="s">
        <v>20</v>
      </c>
      <c r="P21" s="9">
        <f>P19*80%</f>
        <v>174776.36000000002</v>
      </c>
    </row>
    <row r="22" spans="2:18" x14ac:dyDescent="0.25">
      <c r="B22" s="114" t="s">
        <v>123</v>
      </c>
      <c r="O22" s="3"/>
      <c r="P22" s="2"/>
    </row>
    <row r="23" spans="2:18" ht="24.75" x14ac:dyDescent="0.25">
      <c r="O23" s="10" t="s">
        <v>21</v>
      </c>
      <c r="P23" s="11">
        <f>IFERROR(P19/N19*100-100,"-")</f>
        <v>0</v>
      </c>
    </row>
    <row r="24" spans="2:18" x14ac:dyDescent="0.25">
      <c r="B24" s="166" t="s">
        <v>134</v>
      </c>
    </row>
  </sheetData>
  <mergeCells count="6">
    <mergeCell ref="B14:B15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'BASE DE DADOS'!$O$14</xm:f>
          </x14:formula1>
          <xm:sqref>G12</xm:sqref>
        </x14:dataValidation>
        <x14:dataValidation type="list" allowBlank="1" showInputMessage="1" showErrorMessage="1" xr:uid="{00000000-0002-0000-0000-000001000000}">
          <x14:formula1>
            <xm:f>'BASE DE DADOS'!$M$7:$M$41</xm:f>
          </x14:formula1>
          <xm:sqref>F18</xm:sqref>
        </x14:dataValidation>
        <x14:dataValidation type="list" allowBlank="1" showInputMessage="1" showErrorMessage="1" xr:uid="{00000000-0002-0000-0000-000002000000}">
          <x14:formula1>
            <xm:f>'BASE DE DADOS'!$Q$7:$Q$11</xm:f>
          </x14:formula1>
          <xm:sqref>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57" t="s">
        <v>79</v>
      </c>
      <c r="C3" s="158"/>
      <c r="D3" s="158"/>
      <c r="E3" s="158"/>
      <c r="F3" s="158"/>
      <c r="G3" s="158"/>
      <c r="H3" s="158"/>
      <c r="I3" s="158"/>
      <c r="J3" s="158"/>
      <c r="K3" s="159"/>
    </row>
    <row r="4" spans="2:17" ht="15.75" thickBot="1" x14ac:dyDescent="0.3">
      <c r="B4" s="160"/>
      <c r="C4" s="161"/>
      <c r="D4" s="161"/>
      <c r="E4" s="161"/>
      <c r="F4" s="161"/>
      <c r="G4" s="161"/>
      <c r="H4" s="161"/>
      <c r="I4" s="161"/>
      <c r="J4" s="161"/>
      <c r="K4" s="162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63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64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64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64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64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64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63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64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64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64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64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65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49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50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50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50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50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50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50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50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50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50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50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50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50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50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50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50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50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50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50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50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50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50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50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50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50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50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50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50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50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50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50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50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50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51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45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46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46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46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46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46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46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46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46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46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46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46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46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46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46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46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46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46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46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46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46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46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46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46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46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46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46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46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46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46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46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46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46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47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45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46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46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46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46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46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46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46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46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46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46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46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46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46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46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46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46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46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46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46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46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46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46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46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46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46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46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46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46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46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46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46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46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47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45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46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46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46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46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46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46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46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46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46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46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46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46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46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46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46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46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46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46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46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46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46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46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46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46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46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46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46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46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46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46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46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46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47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50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50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50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50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50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50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50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50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50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50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50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50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50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50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50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50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50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50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50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50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50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50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50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50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50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50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50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50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50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50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50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50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50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50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50" t="s">
        <v>84</v>
      </c>
      <c r="C190" s="150"/>
      <c r="D190" s="150"/>
      <c r="E190" s="150"/>
      <c r="F190" s="150"/>
      <c r="G190" s="150"/>
      <c r="H190" s="150"/>
      <c r="I190" s="150"/>
      <c r="J190" s="150"/>
      <c r="K190" s="155"/>
    </row>
    <row r="191" spans="2:11" ht="15.75" customHeight="1" x14ac:dyDescent="0.25">
      <c r="B191" s="149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50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50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50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50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53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49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50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50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50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50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53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54" t="s">
        <v>85</v>
      </c>
      <c r="C204" s="150"/>
      <c r="D204" s="150"/>
      <c r="E204" s="150"/>
      <c r="F204" s="150"/>
      <c r="G204" s="150"/>
      <c r="H204" s="150"/>
      <c r="I204" s="150"/>
      <c r="J204" s="150"/>
      <c r="K204" s="155"/>
    </row>
    <row r="205" spans="2:11" ht="15.75" customHeight="1" x14ac:dyDescent="0.25">
      <c r="B205" s="149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50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50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50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50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50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50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50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50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50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50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50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50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50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50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50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50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50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50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50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50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50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50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50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50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50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50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50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50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50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50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50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50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51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50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50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50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50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50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50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50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50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50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50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50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50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50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50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50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50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50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50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50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50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50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50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50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50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50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50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50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50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50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50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50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50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50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51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52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50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50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50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50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50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50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50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50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50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50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50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50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50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50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50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50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50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50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50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50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50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50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50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50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50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50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50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50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50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50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50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50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51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52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50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50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50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50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50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50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50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50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50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50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50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50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50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50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50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50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50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50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50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50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50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50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50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50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50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50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50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50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50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50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50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50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51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52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50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50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50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50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50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50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50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50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50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50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50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50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50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50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50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50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50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50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50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50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50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50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50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50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50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50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50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50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50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50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50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50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50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 x14ac:dyDescent="0.25">
      <c r="B377" s="149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50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50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50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50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50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50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50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50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50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50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50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50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50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50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50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50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50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50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50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50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50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50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50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50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50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50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50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50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50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50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50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50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50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50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50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50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50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50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50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50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50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50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50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50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50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50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50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50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50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50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50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50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50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50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50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50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50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50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50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50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50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50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50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50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50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50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50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50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50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50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50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50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50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50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50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50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50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50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50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50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50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50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50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50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50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50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50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50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50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50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50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50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50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50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50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50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50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50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50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50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50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50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50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50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50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50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50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50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50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50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50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50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50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50"/>
      <c r="C491" s="148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50"/>
      <c r="C492" s="148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50"/>
      <c r="C493" s="148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50"/>
      <c r="C494" s="148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50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50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50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50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50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50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50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50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50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50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50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50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50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50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50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50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50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50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50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50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50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50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50" t="s">
        <v>92</v>
      </c>
      <c r="C518" s="150"/>
      <c r="D518" s="150"/>
      <c r="E518" s="150"/>
      <c r="F518" s="150"/>
      <c r="G518" s="150"/>
      <c r="H518" s="150"/>
      <c r="I518" s="150"/>
      <c r="J518" s="150"/>
      <c r="K518" s="156"/>
    </row>
    <row r="519" spans="2:11" x14ac:dyDescent="0.25">
      <c r="B519" s="144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44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44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44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44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44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44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44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44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44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44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44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44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44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44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44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44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44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44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44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44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44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44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44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44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44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44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44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44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44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44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44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44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44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44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44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44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44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44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44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44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44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44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44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44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44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44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44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44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44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44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44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44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44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44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44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44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44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44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44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44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44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44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44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44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44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44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44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44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44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44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44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44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44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44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44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44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44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44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44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44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44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44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44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44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44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44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44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44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44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44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44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44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44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44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44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44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44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44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44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44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44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44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44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44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44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44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44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44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44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44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44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44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44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44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44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44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44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44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44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44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44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44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44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44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44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44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44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44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44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44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44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44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44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44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44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44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44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44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44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RECORD BRASÍLIA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2025-11-26T17:57:43Z</dcterms:modified>
</cp:coreProperties>
</file>